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 смета 2017_с цел взн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<sst xmlns="http://schemas.openxmlformats.org/spreadsheetml/2006/main" count="194" uniqueCount="146">
  <si>
    <r>
      <t>  </t>
    </r>
    <r>
      <rPr>
        <b val="true"/>
        <sz val="12"/>
        <rFont val="Arial Cyr"/>
        <family val="2"/>
        <charset val="204"/>
      </rPr>
      <t>Смета    доходов и расходов ТСЖ «Твин Пикс» на 2017г.  </t>
    </r>
  </si>
  <si>
    <t>№ п/п</t>
  </si>
  <si>
    <t>Наименование статей</t>
  </si>
  <si>
    <t>Ед.изм.</t>
  </si>
  <si>
    <t>Кол-во</t>
  </si>
  <si>
    <t>Тариф, руб.</t>
  </si>
  <si>
    <t>Сумма, руб. </t>
  </si>
  <si>
    <t>I.</t>
  </si>
  <si>
    <t>Доходы, всего</t>
  </si>
  <si>
    <t>Электроснабжение на общедомовые нужды,Квт/ч</t>
  </si>
  <si>
    <t>КВт</t>
  </si>
  <si>
    <t>прибор учета/тариф РСО</t>
  </si>
  <si>
    <t>Отопление,Гкал</t>
  </si>
  <si>
    <t>Г/калл</t>
  </si>
  <si>
    <t>Холодная вода,м3</t>
  </si>
  <si>
    <t>м.куб</t>
  </si>
  <si>
    <t>Горячая вода,м3</t>
  </si>
  <si>
    <t>Водоотведение,м3</t>
  </si>
  <si>
    <t>6</t>
  </si>
  <si>
    <t>Содержание общего имущества, (м2)</t>
  </si>
  <si>
    <t>кв.м</t>
  </si>
  <si>
    <t>10,39/11,90</t>
  </si>
  <si>
    <t>7</t>
  </si>
  <si>
    <t>Текущий ремонт общего имущества(м2)</t>
  </si>
  <si>
    <t>5,89/6,21</t>
  </si>
  <si>
    <t>8</t>
  </si>
  <si>
    <t>Управление многоквартирным домом (м2)</t>
  </si>
  <si>
    <t>5,5/5,9</t>
  </si>
  <si>
    <t>9</t>
  </si>
  <si>
    <t>Содержание придомовой территории,(м2)</t>
  </si>
  <si>
    <t>10</t>
  </si>
  <si>
    <t>Сод. и ремонт лифтов, (м2)</t>
  </si>
  <si>
    <t>1,37/2,10</t>
  </si>
  <si>
    <t>11</t>
  </si>
  <si>
    <r>
      <t>ПЗУ (</t>
    </r>
    <r>
      <rPr>
        <sz val="11"/>
        <rFont val="Times New Roman"/>
        <family val="1"/>
        <charset val="1"/>
      </rPr>
      <t>Содержание СКУД и видеосистемы</t>
    </r>
    <r>
      <rPr>
        <sz val="12"/>
        <rFont val="Times New Roman"/>
        <family val="1"/>
        <charset val="1"/>
      </rPr>
      <t>),(м2)</t>
    </r>
  </si>
  <si>
    <t>12</t>
  </si>
  <si>
    <t>АППЗ,(м2)</t>
  </si>
  <si>
    <t>13</t>
  </si>
  <si>
    <t>Эксплуатация ОДПУ,(м2)</t>
  </si>
  <si>
    <t>14</t>
  </si>
  <si>
    <t>Обслуживание ИТП,(м2)</t>
  </si>
  <si>
    <t>15</t>
  </si>
  <si>
    <t>Антенна,  (шт,210)</t>
  </si>
  <si>
    <t>шт</t>
  </si>
  <si>
    <t>110/135</t>
  </si>
  <si>
    <t>16</t>
  </si>
  <si>
    <t>Услуги ВЦ,  (л/сч, 368)</t>
  </si>
  <si>
    <t>17</t>
  </si>
  <si>
    <t>КонтрДисп1 (р/м2)</t>
  </si>
  <si>
    <t>18</t>
  </si>
  <si>
    <t>КонтрДисп2  (кол-во мест,70)</t>
  </si>
  <si>
    <t>мест</t>
  </si>
  <si>
    <t>19</t>
  </si>
  <si>
    <t>КонтрДисп3  (кол-во мест, 75)</t>
  </si>
  <si>
    <t>20</t>
  </si>
  <si>
    <t>Доходы от аренды ОИ МКД ( "ОБИТ", "СкайНэт", "ВендерХаус", "ПСКБ"и др)</t>
  </si>
  <si>
    <t>руб/мес</t>
  </si>
  <si>
    <t>21</t>
  </si>
  <si>
    <t>Целевой взнос по решению ОСС</t>
  </si>
  <si>
    <t>Итого</t>
  </si>
  <si>
    <t>недополученные платежи собственников-минус 15%</t>
  </si>
  <si>
    <t>II.</t>
  </si>
  <si>
    <t>Расходы, всего</t>
  </si>
  <si>
    <t>Содержание общего имущества,(м2)</t>
  </si>
  <si>
    <t>кв.м.</t>
  </si>
  <si>
    <t>в т.ч.:</t>
  </si>
  <si>
    <t>1.1</t>
  </si>
  <si>
    <t>Услуги по содержанию ОИ МКД (ООО «УК «Северная Звезда»,тех.осмотры, услуги аварийного обслуживания, уборка помещений ОИ, содержание и ремонт внутридомовых инженерных систем, обеспечение работоспособности конструкций МКД и оборудования, подготовка дома к сезонной экспл, приобретение материалов и оборудования и пр)</t>
  </si>
  <si>
    <t>1.2</t>
  </si>
  <si>
    <t>Услуги сторонних организаций</t>
  </si>
  <si>
    <t>1.3</t>
  </si>
  <si>
    <t>Услуги по очистке канализационных сетей</t>
  </si>
  <si>
    <t>1.4</t>
  </si>
  <si>
    <t>Услуги по дератизации и дезинсекции</t>
  </si>
  <si>
    <t>1.5</t>
  </si>
  <si>
    <t>Вывоз ТБО</t>
  </si>
  <si>
    <t>1.6</t>
  </si>
  <si>
    <t>Услуги по помывке фасада</t>
  </si>
  <si>
    <t>1.7</t>
  </si>
  <si>
    <t>Услуги юридические</t>
  </si>
  <si>
    <t>1.8</t>
  </si>
  <si>
    <t>Электронные ключи, семинары</t>
  </si>
  <si>
    <t>1.9</t>
  </si>
  <si>
    <t>Банковские услуги</t>
  </si>
  <si>
    <t>1.10</t>
  </si>
  <si>
    <t>Услуги по тех.обслуживанию  и ремонту орг.техники, картриджи, расходные материалы</t>
  </si>
  <si>
    <t>Текущий ремонт общего имущества,(м2)</t>
  </si>
  <si>
    <t>2.1</t>
  </si>
  <si>
    <t>Установка отливов, закрытие арматуры, гидроизоляц. ферм(11-25этаж переходы)</t>
  </si>
  <si>
    <t>2.2</t>
  </si>
  <si>
    <t>Замена освещения на светодиодное</t>
  </si>
  <si>
    <t>2.3</t>
  </si>
  <si>
    <t>Теплоизоляция стояков отопления</t>
  </si>
  <si>
    <t>2.4</t>
  </si>
  <si>
    <t>Замена части труб подающей магистрали ХВС в подвале на ПП</t>
  </si>
  <si>
    <t>2.5</t>
  </si>
  <si>
    <t>Ремонт помещений ОИ( кабинет ТСЖ,складские помещения)</t>
  </si>
  <si>
    <t>2.6</t>
  </si>
  <si>
    <t>Передача канализационных сетей</t>
  </si>
  <si>
    <t>2.7</t>
  </si>
  <si>
    <t>Экспертиза плит балконов 25-х этажей А,Б(4плиты)</t>
  </si>
  <si>
    <t>2.8</t>
  </si>
  <si>
    <t>Установка дренажных насосов в ИТП и ВУ</t>
  </si>
  <si>
    <t>2.9</t>
  </si>
  <si>
    <t>Установка доводчиков на внутренних дверях</t>
  </si>
  <si>
    <t>2.10</t>
  </si>
  <si>
    <t>Замена/ремонт насосов системы ГВС</t>
  </si>
  <si>
    <t>2.11</t>
  </si>
  <si>
    <t>Замена /ремонт насосов в ВУ </t>
  </si>
  <si>
    <t>2.12</t>
  </si>
  <si>
    <t>Приобретение и пусконаладка автоматики ВУ верхн.зона</t>
  </si>
  <si>
    <t>2.13</t>
  </si>
  <si>
    <t>Приобретение и пусконаладка автоматики ВУ нижн.зона</t>
  </si>
  <si>
    <t>2.14</t>
  </si>
  <si>
    <t>Замена перекрывающих кранов системы отопления  в тепловых шкафах</t>
  </si>
  <si>
    <t>2.15</t>
  </si>
  <si>
    <t>Замена дверей на пожарных лестницах</t>
  </si>
  <si>
    <t>2.16</t>
  </si>
  <si>
    <t>Ремонт ЩЭС , установка замков</t>
  </si>
  <si>
    <t>2.17</t>
  </si>
  <si>
    <t>Материалы, инвентарь, строит. материалы</t>
  </si>
  <si>
    <t>2.18</t>
  </si>
  <si>
    <t>Косметический ремонт этажных холлов и пож лестниц</t>
  </si>
  <si>
    <t>2.19</t>
  </si>
  <si>
    <t>Установка перил на выходов с пож лестниц дома на пандус</t>
  </si>
  <si>
    <t>2.20</t>
  </si>
  <si>
    <t>Установка системы автомат учета въезда а/тр на пандус</t>
  </si>
  <si>
    <t>2.21</t>
  </si>
  <si>
    <t>Прочие плановые работы</t>
  </si>
  <si>
    <t>Управление многоквартирным домом,(м2)</t>
  </si>
  <si>
    <t>5,5/5,90</t>
  </si>
  <si>
    <t>Сод. и ремонт лифтов,(м2)</t>
  </si>
  <si>
    <t>ПЗУ (Содержание СКУД и видеосистемы),(м2)</t>
  </si>
  <si>
    <t>Эксплуатация ОДПУ ,(м2)</t>
  </si>
  <si>
    <t>Антенна,квартира,210</t>
  </si>
  <si>
    <t>квартира</t>
  </si>
  <si>
    <t>110/135,00</t>
  </si>
  <si>
    <t>Услуги ВЦ ,(л/сч),368</t>
  </si>
  <si>
    <t>квитанция</t>
  </si>
  <si>
    <t>КонтрДисп1/КонтрДисп2,(м2/место)</t>
  </si>
  <si>
    <t>кв.м./места</t>
  </si>
  <si>
    <t>4,00/3000</t>
  </si>
  <si>
    <t>Итого:</t>
  </si>
  <si>
    <t>Примечание:</t>
  </si>
  <si>
    <t>средства, полученные по ст. аренда ОИ использовать на текущий ремонт ОИ</t>
  </si>
  <si>
    <t>средства по ст.КД3 использовать на текущий ремонт ОИ, в т.ч. ремонт пандуса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</si>
</sst>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"/>
    <numFmt numFmtId="167" formatCode="@"/>
    <numFmt numFmtId="168" formatCode="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b val="true"/>
      <sz val="12"/>
      <name val="Arial Cyr"/>
      <family val="2"/>
      <charset val="204"/>
    </font>
    <font>
      <b val="true"/>
      <i val="tru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.5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3300"/>
    <pageSetUpPr fitToPage="false"/>
  </sheetPr>
  <dimension ref="A1:J8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6.76530612244898"/>
    <col collapsed="false" hidden="false" max="2" min="2" style="2" width="40.0561224489796"/>
    <col collapsed="false" hidden="true" max="3" min="3" style="2" width="0"/>
    <col collapsed="false" hidden="true" max="4" min="4" style="3" width="0"/>
    <col collapsed="false" hidden="false" max="5" min="5" style="4" width="15.0918367346939"/>
    <col collapsed="false" hidden="false" max="6" min="6" style="3" width="15.2295918367347"/>
    <col collapsed="false" hidden="false" max="7" min="7" style="3" width="15.7959183673469"/>
    <col collapsed="false" hidden="false" max="8" min="8" style="3" width="16.219387755102"/>
    <col collapsed="false" hidden="false" max="9" min="9" style="2" width="11.5204081632653"/>
    <col collapsed="false" hidden="false" max="10" min="10" style="2" width="16.0714285714286"/>
    <col collapsed="false" hidden="false" max="257" min="11" style="2" width="11.5204081632653"/>
    <col collapsed="false" hidden="false" max="1025" min="258" style="0" width="11.5204081632653"/>
  </cols>
  <sheetData>
    <row r="1" customFormat="false" ht="14.65" hidden="false" customHeight="true" outlineLevel="0" collapsed="false">
      <c r="A1" s="5" t="s">
        <v>0</v>
      </c>
      <c r="B1" s="5"/>
      <c r="C1" s="5"/>
      <c r="D1" s="5"/>
      <c r="E1" s="5"/>
      <c r="F1" s="5"/>
      <c r="G1" s="6"/>
      <c r="H1" s="6"/>
    </row>
    <row r="2" customFormat="false" ht="14.65" hidden="false" customHeight="true" outlineLevel="0" collapsed="false">
      <c r="A2" s="5"/>
      <c r="B2" s="5"/>
      <c r="C2" s="5"/>
      <c r="D2" s="5"/>
      <c r="E2" s="5"/>
      <c r="F2" s="5"/>
      <c r="G2" s="6"/>
      <c r="H2" s="6"/>
    </row>
    <row r="3" customFormat="false" ht="14.65" hidden="false" customHeight="true" outlineLevel="0" collapsed="false">
      <c r="A3" s="5"/>
      <c r="B3" s="5"/>
      <c r="C3" s="5"/>
      <c r="D3" s="5"/>
      <c r="E3" s="5"/>
      <c r="F3" s="5"/>
      <c r="G3" s="6"/>
      <c r="H3" s="6"/>
    </row>
    <row r="4" customFormat="false" ht="14.65" hidden="false" customHeight="true" outlineLevel="0" collapsed="false">
      <c r="A4" s="5"/>
      <c r="B4" s="5"/>
      <c r="C4" s="5"/>
      <c r="D4" s="5"/>
      <c r="E4" s="5"/>
      <c r="F4" s="5"/>
      <c r="G4" s="6"/>
      <c r="H4" s="6"/>
    </row>
    <row r="5" customFormat="false" ht="14.65" hidden="false" customHeight="true" outlineLevel="0" collapsed="false">
      <c r="A5" s="7"/>
      <c r="B5" s="8"/>
      <c r="C5" s="8"/>
      <c r="D5" s="9"/>
      <c r="E5" s="10"/>
      <c r="F5" s="9"/>
      <c r="G5" s="11"/>
      <c r="H5" s="11"/>
    </row>
    <row r="6" s="18" customFormat="true" ht="14.65" hidden="false" customHeight="true" outlineLevel="0" collapsed="false">
      <c r="A6" s="12" t="s">
        <v>1</v>
      </c>
      <c r="B6" s="13" t="s">
        <v>2</v>
      </c>
      <c r="C6" s="14" t="s">
        <v>3</v>
      </c>
      <c r="D6" s="15" t="s">
        <v>4</v>
      </c>
      <c r="E6" s="13" t="s">
        <v>5</v>
      </c>
      <c r="F6" s="16" t="s">
        <v>6</v>
      </c>
      <c r="G6" s="17"/>
      <c r="H6" s="17"/>
    </row>
    <row r="7" s="25" customFormat="true" ht="19.35" hidden="false" customHeight="true" outlineLevel="0" collapsed="false">
      <c r="A7" s="19" t="s">
        <v>7</v>
      </c>
      <c r="B7" s="20" t="s">
        <v>8</v>
      </c>
      <c r="C7" s="21"/>
      <c r="D7" s="22"/>
      <c r="E7" s="23"/>
      <c r="F7" s="22" t="n">
        <v>17771856.99</v>
      </c>
      <c r="G7" s="24"/>
      <c r="H7" s="24"/>
    </row>
    <row r="8" s="32" customFormat="true" ht="25.35" hidden="false" customHeight="true" outlineLevel="0" collapsed="false">
      <c r="A8" s="26" t="n">
        <v>1</v>
      </c>
      <c r="B8" s="27" t="s">
        <v>9</v>
      </c>
      <c r="C8" s="28" t="s">
        <v>10</v>
      </c>
      <c r="D8" s="29" t="n">
        <v>28716.18</v>
      </c>
      <c r="E8" s="30" t="s">
        <v>11</v>
      </c>
      <c r="F8" s="29"/>
      <c r="G8" s="31"/>
      <c r="H8" s="31"/>
    </row>
    <row r="9" customFormat="false" ht="23.85" hidden="false" customHeight="true" outlineLevel="0" collapsed="false">
      <c r="A9" s="7" t="n">
        <v>2</v>
      </c>
      <c r="B9" s="28" t="s">
        <v>12</v>
      </c>
      <c r="C9" s="8" t="s">
        <v>13</v>
      </c>
      <c r="D9" s="9" t="n">
        <v>23868.7</v>
      </c>
      <c r="E9" s="33" t="s">
        <v>11</v>
      </c>
      <c r="F9" s="9"/>
      <c r="G9" s="11"/>
      <c r="H9" s="11"/>
    </row>
    <row r="10" customFormat="false" ht="25.35" hidden="false" customHeight="true" outlineLevel="0" collapsed="false">
      <c r="A10" s="7" t="n">
        <v>3</v>
      </c>
      <c r="B10" s="28" t="s">
        <v>14</v>
      </c>
      <c r="C10" s="8" t="s">
        <v>15</v>
      </c>
      <c r="D10" s="9"/>
      <c r="E10" s="33" t="s">
        <v>11</v>
      </c>
      <c r="F10" s="9"/>
      <c r="G10" s="11"/>
      <c r="H10" s="11"/>
    </row>
    <row r="11" customFormat="false" ht="23.85" hidden="false" customHeight="true" outlineLevel="0" collapsed="false">
      <c r="A11" s="7" t="n">
        <v>4</v>
      </c>
      <c r="B11" s="28" t="s">
        <v>16</v>
      </c>
      <c r="C11" s="8" t="s">
        <v>15</v>
      </c>
      <c r="D11" s="9"/>
      <c r="E11" s="33" t="s">
        <v>11</v>
      </c>
      <c r="F11" s="9"/>
      <c r="G11" s="11"/>
      <c r="H11" s="11"/>
    </row>
    <row r="12" customFormat="false" ht="25.35" hidden="false" customHeight="true" outlineLevel="0" collapsed="false">
      <c r="A12" s="7" t="n">
        <v>5</v>
      </c>
      <c r="B12" s="28" t="s">
        <v>17</v>
      </c>
      <c r="C12" s="8" t="s">
        <v>15</v>
      </c>
      <c r="D12" s="9"/>
      <c r="E12" s="33" t="s">
        <v>11</v>
      </c>
      <c r="F12" s="9"/>
      <c r="G12" s="11"/>
      <c r="H12" s="11"/>
    </row>
    <row r="13" customFormat="false" ht="14.65" hidden="false" customHeight="true" outlineLevel="0" collapsed="false">
      <c r="A13" s="34" t="s">
        <v>18</v>
      </c>
      <c r="B13" s="8" t="s">
        <v>19</v>
      </c>
      <c r="C13" s="8" t="s">
        <v>20</v>
      </c>
      <c r="D13" s="9" t="n">
        <v>28716.18</v>
      </c>
      <c r="E13" s="10" t="s">
        <v>21</v>
      </c>
      <c r="F13" s="9" t="n">
        <f aca="false">(D13*10.39*6)+(D13*11.9*6)</f>
        <v>3840501.9132</v>
      </c>
      <c r="G13" s="11"/>
      <c r="H13" s="11"/>
    </row>
    <row r="14" customFormat="false" ht="14.65" hidden="false" customHeight="true" outlineLevel="0" collapsed="false">
      <c r="A14" s="34" t="s">
        <v>22</v>
      </c>
      <c r="B14" s="8" t="s">
        <v>23</v>
      </c>
      <c r="C14" s="8" t="s">
        <v>20</v>
      </c>
      <c r="D14" s="9" t="n">
        <v>28716.18</v>
      </c>
      <c r="E14" s="10" t="s">
        <v>24</v>
      </c>
      <c r="F14" s="9" t="n">
        <f aca="false">(D14*5.89*6)+(D14*6.21*6)</f>
        <v>2084794.668</v>
      </c>
      <c r="G14" s="11"/>
      <c r="H14" s="11"/>
    </row>
    <row r="15" customFormat="false" ht="33.55" hidden="false" customHeight="true" outlineLevel="0" collapsed="false">
      <c r="A15" s="34" t="s">
        <v>25</v>
      </c>
      <c r="B15" s="35" t="s">
        <v>26</v>
      </c>
      <c r="C15" s="8" t="s">
        <v>20</v>
      </c>
      <c r="D15" s="9" t="n">
        <v>28716.18</v>
      </c>
      <c r="E15" s="10" t="s">
        <v>27</v>
      </c>
      <c r="F15" s="9" t="n">
        <f aca="false">(D15*5.5*6)+(D15*5.9*6)</f>
        <v>1964186.712</v>
      </c>
      <c r="G15" s="11"/>
      <c r="H15" s="11"/>
    </row>
    <row r="16" customFormat="false" ht="29.85" hidden="false" customHeight="true" outlineLevel="0" collapsed="false">
      <c r="A16" s="34" t="s">
        <v>28</v>
      </c>
      <c r="B16" s="35" t="s">
        <v>29</v>
      </c>
      <c r="C16" s="8" t="s">
        <v>20</v>
      </c>
      <c r="D16" s="9" t="n">
        <v>28716.18</v>
      </c>
      <c r="E16" s="36" t="n">
        <v>2</v>
      </c>
      <c r="F16" s="9" t="n">
        <f aca="false">D16*E16*12</f>
        <v>689188.32</v>
      </c>
      <c r="G16" s="11"/>
      <c r="H16" s="11"/>
    </row>
    <row r="17" customFormat="false" ht="20.85" hidden="false" customHeight="true" outlineLevel="0" collapsed="false">
      <c r="A17" s="34" t="s">
        <v>30</v>
      </c>
      <c r="B17" s="8" t="s">
        <v>31</v>
      </c>
      <c r="C17" s="8" t="s">
        <v>20</v>
      </c>
      <c r="D17" s="9" t="n">
        <v>28716.18</v>
      </c>
      <c r="E17" s="10" t="s">
        <v>32</v>
      </c>
      <c r="F17" s="9" t="n">
        <f aca="false">(D17*1.37*6)+(D17*2.1*6)</f>
        <v>597870.8676</v>
      </c>
      <c r="G17" s="11"/>
      <c r="H17" s="11"/>
    </row>
    <row r="18" customFormat="false" ht="30.55" hidden="false" customHeight="true" outlineLevel="0" collapsed="false">
      <c r="A18" s="34" t="s">
        <v>33</v>
      </c>
      <c r="B18" s="35" t="s">
        <v>34</v>
      </c>
      <c r="C18" s="8" t="s">
        <v>20</v>
      </c>
      <c r="D18" s="9" t="n">
        <v>28716.18</v>
      </c>
      <c r="E18" s="10" t="n">
        <v>1.75</v>
      </c>
      <c r="F18" s="9" t="n">
        <f aca="false">D18*E18*12</f>
        <v>603039.78</v>
      </c>
      <c r="G18" s="11"/>
      <c r="H18" s="11"/>
    </row>
    <row r="19" customFormat="false" ht="19.4" hidden="false" customHeight="true" outlineLevel="0" collapsed="false">
      <c r="A19" s="34" t="s">
        <v>35</v>
      </c>
      <c r="B19" s="8" t="s">
        <v>36</v>
      </c>
      <c r="C19" s="8"/>
      <c r="D19" s="9" t="n">
        <v>28716.18</v>
      </c>
      <c r="E19" s="10" t="n">
        <v>0.44</v>
      </c>
      <c r="F19" s="9" t="n">
        <f aca="false">D19*E19*6</f>
        <v>75810.7152</v>
      </c>
      <c r="G19" s="11"/>
      <c r="H19" s="11"/>
    </row>
    <row r="20" customFormat="false" ht="20.1" hidden="false" customHeight="true" outlineLevel="0" collapsed="false">
      <c r="A20" s="34" t="s">
        <v>37</v>
      </c>
      <c r="B20" s="8" t="s">
        <v>38</v>
      </c>
      <c r="C20" s="8"/>
      <c r="D20" s="9" t="n">
        <v>28716.18</v>
      </c>
      <c r="E20" s="10" t="n">
        <v>0.66</v>
      </c>
      <c r="F20" s="9" t="n">
        <f aca="false">D20*0.66*8</f>
        <v>151621.4304</v>
      </c>
      <c r="G20" s="11"/>
      <c r="H20" s="11"/>
    </row>
    <row r="21" customFormat="false" ht="19.4" hidden="false" customHeight="true" outlineLevel="0" collapsed="false">
      <c r="A21" s="34" t="s">
        <v>39</v>
      </c>
      <c r="B21" s="8" t="s">
        <v>40</v>
      </c>
      <c r="C21" s="8" t="s">
        <v>20</v>
      </c>
      <c r="D21" s="9" t="n">
        <v>23868.7</v>
      </c>
      <c r="E21" s="10" t="n">
        <v>0.59</v>
      </c>
      <c r="F21" s="9" t="n">
        <f aca="false">D21*E21*12</f>
        <v>168990.396</v>
      </c>
      <c r="G21" s="11"/>
      <c r="H21" s="11"/>
    </row>
    <row r="22" customFormat="false" ht="17.15" hidden="false" customHeight="true" outlineLevel="0" collapsed="false">
      <c r="A22" s="34" t="s">
        <v>41</v>
      </c>
      <c r="B22" s="8" t="s">
        <v>42</v>
      </c>
      <c r="C22" s="8" t="s">
        <v>43</v>
      </c>
      <c r="D22" s="9" t="n">
        <v>210</v>
      </c>
      <c r="E22" s="10" t="s">
        <v>44</v>
      </c>
      <c r="F22" s="9" t="n">
        <f aca="false">(D22*110*6)+(D22*135*6)</f>
        <v>308700</v>
      </c>
      <c r="G22" s="11"/>
      <c r="H22" s="11"/>
    </row>
    <row r="23" customFormat="false" ht="19.4" hidden="false" customHeight="true" outlineLevel="0" collapsed="false">
      <c r="A23" s="34" t="s">
        <v>45</v>
      </c>
      <c r="B23" s="8" t="s">
        <v>46</v>
      </c>
      <c r="C23" s="8" t="s">
        <v>43</v>
      </c>
      <c r="D23" s="9" t="n">
        <v>368</v>
      </c>
      <c r="E23" s="10" t="n">
        <v>26</v>
      </c>
      <c r="F23" s="9" t="n">
        <f aca="false">D23*E23*12</f>
        <v>114816</v>
      </c>
      <c r="G23" s="11"/>
      <c r="H23" s="11"/>
    </row>
    <row r="24" customFormat="false" ht="18.65" hidden="false" customHeight="true" outlineLevel="0" collapsed="false">
      <c r="A24" s="34" t="s">
        <v>47</v>
      </c>
      <c r="B24" s="8" t="s">
        <v>48</v>
      </c>
      <c r="C24" s="8" t="s">
        <v>20</v>
      </c>
      <c r="D24" s="9" t="n">
        <v>28716.18</v>
      </c>
      <c r="E24" s="37" t="n">
        <v>4</v>
      </c>
      <c r="F24" s="9" t="n">
        <f aca="false">D24*E24*12</f>
        <v>1378376.64</v>
      </c>
      <c r="G24" s="11"/>
      <c r="H24" s="11"/>
    </row>
    <row r="25" customFormat="false" ht="19.4" hidden="false" customHeight="true" outlineLevel="0" collapsed="false">
      <c r="A25" s="34" t="s">
        <v>49</v>
      </c>
      <c r="B25" s="8" t="s">
        <v>50</v>
      </c>
      <c r="C25" s="8" t="s">
        <v>51</v>
      </c>
      <c r="D25" s="9" t="n">
        <v>70</v>
      </c>
      <c r="E25" s="37" t="n">
        <v>3000</v>
      </c>
      <c r="F25" s="9" t="n">
        <f aca="false">D25*E25*12</f>
        <v>2520000</v>
      </c>
      <c r="G25" s="11"/>
      <c r="H25" s="11"/>
    </row>
    <row r="26" customFormat="false" ht="18.65" hidden="false" customHeight="true" outlineLevel="0" collapsed="false">
      <c r="A26" s="34" t="s">
        <v>52</v>
      </c>
      <c r="B26" s="8" t="s">
        <v>53</v>
      </c>
      <c r="C26" s="8"/>
      <c r="D26" s="9" t="n">
        <v>75</v>
      </c>
      <c r="E26" s="37" t="n">
        <v>100</v>
      </c>
      <c r="F26" s="9" t="n">
        <f aca="false">D26*E26*365</f>
        <v>2737500</v>
      </c>
      <c r="G26" s="11"/>
      <c r="H26" s="11"/>
    </row>
    <row r="27" customFormat="false" ht="29.85" hidden="false" customHeight="true" outlineLevel="0" collapsed="false">
      <c r="A27" s="34" t="s">
        <v>54</v>
      </c>
      <c r="B27" s="38" t="s">
        <v>55</v>
      </c>
      <c r="C27" s="8" t="s">
        <v>56</v>
      </c>
      <c r="D27" s="9"/>
      <c r="E27" s="37" t="n">
        <v>20100</v>
      </c>
      <c r="F27" s="9" t="n">
        <v>226728</v>
      </c>
      <c r="G27" s="11"/>
      <c r="H27" s="11"/>
    </row>
    <row r="28" customFormat="false" ht="29.85" hidden="false" customHeight="true" outlineLevel="0" collapsed="false">
      <c r="A28" s="34" t="s">
        <v>57</v>
      </c>
      <c r="B28" s="38" t="s">
        <v>58</v>
      </c>
      <c r="C28" s="8"/>
      <c r="D28" s="9"/>
      <c r="E28" s="37" t="n">
        <v>20</v>
      </c>
      <c r="F28" s="9" t="n">
        <f aca="false">E28*28716.18*6</f>
        <v>3445941.6</v>
      </c>
      <c r="G28" s="11"/>
      <c r="H28" s="11"/>
    </row>
    <row r="29" customFormat="false" ht="17" hidden="false" customHeight="true" outlineLevel="0" collapsed="false">
      <c r="A29" s="7"/>
      <c r="B29" s="21" t="s">
        <v>59</v>
      </c>
      <c r="C29" s="8"/>
      <c r="D29" s="9"/>
      <c r="E29" s="37"/>
      <c r="F29" s="9" t="n">
        <f aca="false">SUM(F13:F28)</f>
        <v>20908067.0424</v>
      </c>
      <c r="G29" s="24"/>
      <c r="H29" s="24"/>
    </row>
    <row r="30" customFormat="false" ht="14.65" hidden="false" customHeight="true" outlineLevel="0" collapsed="false">
      <c r="A30" s="34"/>
      <c r="B30" s="8" t="s">
        <v>60</v>
      </c>
      <c r="C30" s="8"/>
      <c r="D30" s="9"/>
      <c r="E30" s="37"/>
      <c r="F30" s="22" t="n">
        <v>3136210.06</v>
      </c>
      <c r="G30" s="24"/>
      <c r="H30" s="24"/>
      <c r="J30" s="24"/>
    </row>
    <row r="31" customFormat="false" ht="14.65" hidden="false" customHeight="true" outlineLevel="0" collapsed="false">
      <c r="A31" s="34"/>
      <c r="B31" s="8"/>
      <c r="C31" s="8"/>
      <c r="D31" s="9"/>
      <c r="E31" s="37"/>
      <c r="F31" s="22"/>
      <c r="G31" s="24"/>
      <c r="H31" s="24"/>
      <c r="J31" s="24"/>
    </row>
    <row r="32" s="25" customFormat="true" ht="18.15" hidden="false" customHeight="true" outlineLevel="0" collapsed="false">
      <c r="A32" s="19" t="s">
        <v>61</v>
      </c>
      <c r="B32" s="20" t="s">
        <v>62</v>
      </c>
      <c r="C32" s="21"/>
      <c r="D32" s="22"/>
      <c r="E32" s="23"/>
      <c r="F32" s="22" t="n">
        <v>17771856.99</v>
      </c>
      <c r="G32" s="24"/>
      <c r="H32" s="24"/>
    </row>
    <row r="33" s="18" customFormat="true" ht="22.35" hidden="false" customHeight="true" outlineLevel="0" collapsed="false">
      <c r="A33" s="19" t="n">
        <v>1</v>
      </c>
      <c r="B33" s="39" t="s">
        <v>63</v>
      </c>
      <c r="C33" s="14" t="s">
        <v>64</v>
      </c>
      <c r="D33" s="15" t="n">
        <v>28716.18</v>
      </c>
      <c r="E33" s="37" t="n">
        <f aca="false">SUM(E35:E44)</f>
        <v>11.1254012836433</v>
      </c>
      <c r="F33" s="40" t="n">
        <f aca="false">F35+F36+F37+F38+F39+F40+F41+F42+F43+F44</f>
        <v>3833776.9232</v>
      </c>
      <c r="G33" s="41"/>
      <c r="H33" s="41"/>
    </row>
    <row r="34" s="18" customFormat="true" ht="16.4" hidden="false" customHeight="true" outlineLevel="0" collapsed="false">
      <c r="A34" s="12"/>
      <c r="B34" s="42" t="s">
        <v>65</v>
      </c>
      <c r="C34" s="14"/>
      <c r="D34" s="15"/>
      <c r="E34" s="43"/>
      <c r="F34" s="44"/>
      <c r="G34" s="45"/>
      <c r="H34" s="45"/>
    </row>
    <row r="35" customFormat="false" ht="82.05" hidden="false" customHeight="true" outlineLevel="0" collapsed="false">
      <c r="A35" s="7" t="s">
        <v>66</v>
      </c>
      <c r="B35" s="46" t="s">
        <v>67</v>
      </c>
      <c r="C35" s="8" t="s">
        <v>64</v>
      </c>
      <c r="D35" s="9" t="n">
        <v>28716.18</v>
      </c>
      <c r="E35" s="37" t="n">
        <f aca="false">F35/D35/12</f>
        <v>6.6745182216669</v>
      </c>
      <c r="F35" s="47" t="n">
        <v>2300000</v>
      </c>
      <c r="G35" s="48"/>
      <c r="H35" s="48"/>
    </row>
    <row r="36" customFormat="false" ht="20.85" hidden="false" customHeight="true" outlineLevel="0" collapsed="false">
      <c r="A36" s="7" t="s">
        <v>68</v>
      </c>
      <c r="B36" s="8" t="s">
        <v>69</v>
      </c>
      <c r="C36" s="8" t="s">
        <v>64</v>
      </c>
      <c r="D36" s="9" t="n">
        <v>28716.18</v>
      </c>
      <c r="E36" s="37" t="n">
        <f aca="false">F36/D36/12</f>
        <v>0.34823573330436</v>
      </c>
      <c r="F36" s="47" t="n">
        <v>120000</v>
      </c>
      <c r="G36" s="48"/>
      <c r="H36" s="48"/>
    </row>
    <row r="37" customFormat="false" ht="31.3" hidden="false" customHeight="true" outlineLevel="0" collapsed="false">
      <c r="A37" s="7" t="s">
        <v>70</v>
      </c>
      <c r="B37" s="35" t="s">
        <v>71</v>
      </c>
      <c r="C37" s="8" t="s">
        <v>64</v>
      </c>
      <c r="D37" s="9" t="n">
        <v>28716.18</v>
      </c>
      <c r="E37" s="37" t="n">
        <f aca="false">F37/D37/12</f>
        <v>0.259999995356857</v>
      </c>
      <c r="F37" s="47" t="n">
        <v>89594.48</v>
      </c>
      <c r="G37" s="48"/>
      <c r="H37" s="48"/>
    </row>
    <row r="38" customFormat="false" ht="14.65" hidden="false" customHeight="true" outlineLevel="0" collapsed="false">
      <c r="A38" s="7" t="s">
        <v>72</v>
      </c>
      <c r="B38" s="8" t="s">
        <v>73</v>
      </c>
      <c r="C38" s="8" t="s">
        <v>64</v>
      </c>
      <c r="D38" s="9" t="n">
        <v>28716.18</v>
      </c>
      <c r="E38" s="37" t="n">
        <f aca="false">F38/D38/12</f>
        <v>0.217647333315225</v>
      </c>
      <c r="F38" s="47" t="n">
        <v>75000</v>
      </c>
      <c r="G38" s="48"/>
      <c r="H38" s="48"/>
    </row>
    <row r="39" customFormat="false" ht="15.8" hidden="false" customHeight="true" outlineLevel="0" collapsed="false">
      <c r="A39" s="7" t="s">
        <v>74</v>
      </c>
      <c r="B39" s="8" t="s">
        <v>75</v>
      </c>
      <c r="C39" s="8" t="s">
        <v>64</v>
      </c>
      <c r="D39" s="9" t="n">
        <v>28716.18</v>
      </c>
      <c r="E39" s="49" t="n">
        <v>1.39</v>
      </c>
      <c r="F39" s="47" t="n">
        <f aca="false">D39*E39*12</f>
        <v>478985.8824</v>
      </c>
      <c r="G39" s="48"/>
      <c r="H39" s="48"/>
    </row>
    <row r="40" customFormat="false" ht="14.65" hidden="false" customHeight="true" outlineLevel="0" collapsed="false">
      <c r="A40" s="7" t="s">
        <v>76</v>
      </c>
      <c r="B40" s="8" t="s">
        <v>77</v>
      </c>
      <c r="C40" s="8" t="s">
        <v>64</v>
      </c>
      <c r="D40" s="9" t="n">
        <v>28716.18</v>
      </c>
      <c r="E40" s="37" t="n">
        <v>0.24</v>
      </c>
      <c r="F40" s="47" t="n">
        <f aca="false">D40*E40*12</f>
        <v>82702.5984</v>
      </c>
      <c r="G40" s="48"/>
      <c r="H40" s="48"/>
    </row>
    <row r="41" customFormat="false" ht="15.8" hidden="false" customHeight="true" outlineLevel="0" collapsed="false">
      <c r="A41" s="7" t="s">
        <v>78</v>
      </c>
      <c r="B41" s="8" t="s">
        <v>79</v>
      </c>
      <c r="C41" s="8" t="s">
        <v>64</v>
      </c>
      <c r="D41" s="9" t="n">
        <v>28716.18</v>
      </c>
      <c r="E41" s="49" t="n">
        <v>1.6</v>
      </c>
      <c r="F41" s="47" t="n">
        <f aca="false">28716.18*12*E41</f>
        <v>551350.656</v>
      </c>
      <c r="G41" s="48"/>
      <c r="H41" s="48"/>
    </row>
    <row r="42" customFormat="false" ht="15.8" hidden="false" customHeight="true" outlineLevel="0" collapsed="false">
      <c r="A42" s="7" t="s">
        <v>80</v>
      </c>
      <c r="B42" s="8" t="s">
        <v>81</v>
      </c>
      <c r="C42" s="8" t="s">
        <v>64</v>
      </c>
      <c r="D42" s="9" t="n">
        <v>28716.18</v>
      </c>
      <c r="E42" s="49" t="n">
        <f aca="false">ROUND(F42/D42,2)/12</f>
        <v>0.105</v>
      </c>
      <c r="F42" s="47" t="n">
        <v>36211</v>
      </c>
      <c r="G42" s="48"/>
      <c r="H42" s="48"/>
    </row>
    <row r="43" customFormat="false" ht="14.65" hidden="false" customHeight="true" outlineLevel="0" collapsed="false">
      <c r="A43" s="7" t="s">
        <v>82</v>
      </c>
      <c r="B43" s="8" t="s">
        <v>83</v>
      </c>
      <c r="C43" s="8" t="s">
        <v>64</v>
      </c>
      <c r="D43" s="9" t="n">
        <v>28716.18</v>
      </c>
      <c r="E43" s="37" t="n">
        <v>0.17</v>
      </c>
      <c r="F43" s="47" t="n">
        <f aca="false">D43*E43*12</f>
        <v>58581.0072</v>
      </c>
      <c r="G43" s="48"/>
      <c r="H43" s="48"/>
    </row>
    <row r="44" customFormat="false" ht="47" hidden="false" customHeight="true" outlineLevel="0" collapsed="false">
      <c r="A44" s="7" t="s">
        <v>84</v>
      </c>
      <c r="B44" s="35" t="s">
        <v>85</v>
      </c>
      <c r="C44" s="8" t="s">
        <v>64</v>
      </c>
      <c r="D44" s="9" t="n">
        <v>28716.18</v>
      </c>
      <c r="E44" s="49" t="n">
        <v>0.12</v>
      </c>
      <c r="F44" s="9" t="n">
        <f aca="false">D44*E44*12</f>
        <v>41351.2992</v>
      </c>
      <c r="G44" s="11"/>
      <c r="H44" s="11"/>
    </row>
    <row r="45" s="18" customFormat="true" ht="34.3" hidden="false" customHeight="true" outlineLevel="0" collapsed="false">
      <c r="A45" s="19" t="n">
        <v>2</v>
      </c>
      <c r="B45" s="39" t="s">
        <v>86</v>
      </c>
      <c r="C45" s="14" t="s">
        <v>20</v>
      </c>
      <c r="D45" s="15" t="n">
        <v>28716.18</v>
      </c>
      <c r="E45" s="49" t="n">
        <f aca="false">F45/D45/12</f>
        <v>10.6974760396404</v>
      </c>
      <c r="F45" s="40" t="n">
        <f aca="false">SUM(F47:F67)</f>
        <v>3686287.77</v>
      </c>
      <c r="G45" s="41"/>
      <c r="H45" s="41"/>
    </row>
    <row r="46" s="18" customFormat="true" ht="14.65" hidden="false" customHeight="true" outlineLevel="0" collapsed="false">
      <c r="A46" s="12"/>
      <c r="B46" s="14" t="s">
        <v>65</v>
      </c>
      <c r="C46" s="14"/>
      <c r="D46" s="15"/>
      <c r="E46" s="50"/>
      <c r="F46" s="44"/>
      <c r="G46" s="45"/>
      <c r="H46" s="45"/>
    </row>
    <row r="47" customFormat="false" ht="30.55" hidden="false" customHeight="true" outlineLevel="0" collapsed="false">
      <c r="A47" s="7" t="s">
        <v>87</v>
      </c>
      <c r="B47" s="35" t="s">
        <v>88</v>
      </c>
      <c r="C47" s="8" t="s">
        <v>20</v>
      </c>
      <c r="D47" s="9" t="n">
        <v>28716.18</v>
      </c>
      <c r="E47" s="37" t="n">
        <f aca="false">F47/D47/12</f>
        <v>0.749998200782045</v>
      </c>
      <c r="F47" s="47" t="n">
        <v>258445</v>
      </c>
      <c r="G47" s="48"/>
      <c r="H47" s="48"/>
    </row>
    <row r="48" customFormat="false" ht="24.6" hidden="false" customHeight="true" outlineLevel="0" collapsed="false">
      <c r="A48" s="7" t="s">
        <v>89</v>
      </c>
      <c r="B48" s="35" t="s">
        <v>90</v>
      </c>
      <c r="C48" s="8" t="s">
        <v>20</v>
      </c>
      <c r="D48" s="9" t="n">
        <v>28716.18</v>
      </c>
      <c r="E48" s="37" t="n">
        <f aca="false">F48/D48/12</f>
        <v>0.11607857776812</v>
      </c>
      <c r="F48" s="47" t="n">
        <v>40000</v>
      </c>
      <c r="G48" s="48"/>
      <c r="H48" s="48"/>
    </row>
    <row r="49" customFormat="false" ht="23.85" hidden="false" customHeight="true" outlineLevel="0" collapsed="false">
      <c r="A49" s="7" t="s">
        <v>91</v>
      </c>
      <c r="B49" s="35" t="s">
        <v>92</v>
      </c>
      <c r="C49" s="8" t="s">
        <v>20</v>
      </c>
      <c r="D49" s="9" t="n">
        <v>28716.18</v>
      </c>
      <c r="E49" s="37" t="n">
        <f aca="false">F49/D49/12</f>
        <v>1.1607857776812</v>
      </c>
      <c r="F49" s="47" t="n">
        <v>400000</v>
      </c>
      <c r="G49" s="48"/>
      <c r="H49" s="48"/>
    </row>
    <row r="50" customFormat="false" ht="31.3" hidden="false" customHeight="true" outlineLevel="0" collapsed="false">
      <c r="A50" s="7" t="s">
        <v>93</v>
      </c>
      <c r="B50" s="35" t="s">
        <v>94</v>
      </c>
      <c r="C50" s="8" t="s">
        <v>20</v>
      </c>
      <c r="D50" s="9" t="n">
        <v>28716.18</v>
      </c>
      <c r="E50" s="37" t="n">
        <f aca="false">F50/D50/12</f>
        <v>0.8705893332609</v>
      </c>
      <c r="F50" s="47" t="n">
        <v>300000</v>
      </c>
      <c r="G50" s="48"/>
      <c r="H50" s="48"/>
    </row>
    <row r="51" customFormat="false" ht="32.05" hidden="false" customHeight="true" outlineLevel="0" collapsed="false">
      <c r="A51" s="7" t="s">
        <v>95</v>
      </c>
      <c r="B51" s="35" t="s">
        <v>96</v>
      </c>
      <c r="C51" s="8" t="s">
        <v>20</v>
      </c>
      <c r="D51" s="9" t="n">
        <v>28716.18</v>
      </c>
      <c r="E51" s="37" t="n">
        <f aca="false">F51/D51/12</f>
        <v>0.5803928888406</v>
      </c>
      <c r="F51" s="47" t="n">
        <v>200000</v>
      </c>
      <c r="G51" s="48"/>
      <c r="H51" s="48"/>
    </row>
    <row r="52" customFormat="false" ht="19.4" hidden="false" customHeight="true" outlineLevel="0" collapsed="false">
      <c r="A52" s="7" t="s">
        <v>97</v>
      </c>
      <c r="B52" s="8" t="s">
        <v>98</v>
      </c>
      <c r="C52" s="8" t="s">
        <v>20</v>
      </c>
      <c r="D52" s="9" t="n">
        <v>28716.18</v>
      </c>
      <c r="E52" s="37" t="n">
        <f aca="false">F52/D52/12</f>
        <v>0.05803928888406</v>
      </c>
      <c r="F52" s="47" t="n">
        <v>20000</v>
      </c>
      <c r="G52" s="48"/>
      <c r="H52" s="48"/>
    </row>
    <row r="53" customFormat="false" ht="36.55" hidden="false" customHeight="true" outlineLevel="0" collapsed="false">
      <c r="A53" s="7" t="s">
        <v>99</v>
      </c>
      <c r="B53" s="35" t="s">
        <v>100</v>
      </c>
      <c r="C53" s="8" t="s">
        <v>20</v>
      </c>
      <c r="D53" s="9" t="n">
        <v>28716.18</v>
      </c>
      <c r="E53" s="37" t="n">
        <f aca="false">F53/D53/12</f>
        <v>0.23215715553624</v>
      </c>
      <c r="F53" s="47" t="n">
        <v>80000</v>
      </c>
      <c r="G53" s="48"/>
      <c r="H53" s="48"/>
    </row>
    <row r="54" customFormat="false" ht="32.8" hidden="false" customHeight="true" outlineLevel="0" collapsed="false">
      <c r="A54" s="7" t="s">
        <v>101</v>
      </c>
      <c r="B54" s="35" t="s">
        <v>102</v>
      </c>
      <c r="C54" s="8" t="s">
        <v>20</v>
      </c>
      <c r="D54" s="9" t="n">
        <v>28716.18</v>
      </c>
      <c r="E54" s="37" t="n">
        <f aca="false">F54/D54/12</f>
        <v>0.072549111105075</v>
      </c>
      <c r="F54" s="47" t="n">
        <v>25000</v>
      </c>
      <c r="G54" s="48"/>
      <c r="H54" s="48"/>
    </row>
    <row r="55" customFormat="false" ht="33.55" hidden="false" customHeight="true" outlineLevel="0" collapsed="false">
      <c r="A55" s="7" t="s">
        <v>103</v>
      </c>
      <c r="B55" s="35" t="s">
        <v>104</v>
      </c>
      <c r="C55" s="8"/>
      <c r="D55" s="9" t="n">
        <v>28716.18</v>
      </c>
      <c r="E55" s="37" t="n">
        <f aca="false">F55/D55/12</f>
        <v>0.66745182216669</v>
      </c>
      <c r="F55" s="47" t="n">
        <v>230000</v>
      </c>
      <c r="G55" s="48"/>
      <c r="H55" s="48"/>
    </row>
    <row r="56" customFormat="false" ht="24.6" hidden="false" customHeight="true" outlineLevel="0" collapsed="false">
      <c r="A56" s="7" t="s">
        <v>105</v>
      </c>
      <c r="B56" s="35" t="s">
        <v>106</v>
      </c>
      <c r="C56" s="8" t="s">
        <v>20</v>
      </c>
      <c r="D56" s="9" t="n">
        <v>28716.18</v>
      </c>
      <c r="E56" s="37" t="n">
        <f aca="false">F56/D56/12</f>
        <v>0.264078764422473</v>
      </c>
      <c r="F56" s="47" t="n">
        <v>91000</v>
      </c>
      <c r="G56" s="48"/>
      <c r="H56" s="48"/>
    </row>
    <row r="57" customFormat="false" ht="24.6" hidden="false" customHeight="true" outlineLevel="0" collapsed="false">
      <c r="A57" s="7" t="s">
        <v>107</v>
      </c>
      <c r="B57" s="35" t="s">
        <v>108</v>
      </c>
      <c r="C57" s="8"/>
      <c r="D57" s="9" t="n">
        <v>28716.18</v>
      </c>
      <c r="E57" s="37" t="n">
        <f aca="false">F57/D57/12</f>
        <v>0.536863422177555</v>
      </c>
      <c r="F57" s="47" t="n">
        <v>185000</v>
      </c>
      <c r="G57" s="48"/>
      <c r="H57" s="48"/>
    </row>
    <row r="58" customFormat="false" ht="29.85" hidden="false" customHeight="true" outlineLevel="0" collapsed="false">
      <c r="A58" s="7" t="s">
        <v>109</v>
      </c>
      <c r="B58" s="35" t="s">
        <v>110</v>
      </c>
      <c r="C58" s="8"/>
      <c r="D58" s="9" t="n">
        <v>28716.18</v>
      </c>
      <c r="E58" s="37" t="n">
        <f aca="false">F58/D58/12</f>
        <v>0.60941253328263</v>
      </c>
      <c r="F58" s="47" t="n">
        <v>210000</v>
      </c>
      <c r="G58" s="48"/>
      <c r="H58" s="48"/>
    </row>
    <row r="59" customFormat="false" ht="29.85" hidden="false" customHeight="true" outlineLevel="0" collapsed="false">
      <c r="A59" s="7" t="s">
        <v>111</v>
      </c>
      <c r="B59" s="35" t="s">
        <v>112</v>
      </c>
      <c r="C59" s="8"/>
      <c r="D59" s="9" t="n">
        <v>28716.18</v>
      </c>
      <c r="E59" s="37" t="n">
        <f aca="false">F59/D59/12</f>
        <v>0.507843777735525</v>
      </c>
      <c r="F59" s="47" t="n">
        <v>175000</v>
      </c>
      <c r="G59" s="48"/>
      <c r="H59" s="48"/>
    </row>
    <row r="60" customFormat="false" ht="32.05" hidden="false" customHeight="true" outlineLevel="0" collapsed="false">
      <c r="A60" s="7" t="s">
        <v>113</v>
      </c>
      <c r="B60" s="35" t="s">
        <v>114</v>
      </c>
      <c r="C60" s="8"/>
      <c r="D60" s="9"/>
      <c r="E60" s="37" t="n">
        <f aca="false">F60/28716.18/12</f>
        <v>1.30588399989135</v>
      </c>
      <c r="F60" s="47" t="n">
        <v>450000</v>
      </c>
      <c r="G60" s="48"/>
      <c r="H60" s="48"/>
    </row>
    <row r="61" customFormat="false" ht="20.1" hidden="false" customHeight="true" outlineLevel="0" collapsed="false">
      <c r="A61" s="7" t="s">
        <v>115</v>
      </c>
      <c r="B61" s="8" t="s">
        <v>116</v>
      </c>
      <c r="C61" s="8" t="s">
        <v>20</v>
      </c>
      <c r="D61" s="9" t="n">
        <v>28716.18</v>
      </c>
      <c r="E61" s="37" t="n">
        <f aca="false">F61/D61/12</f>
        <v>0.84156968881887</v>
      </c>
      <c r="F61" s="47" t="n">
        <v>290000</v>
      </c>
      <c r="G61" s="48"/>
      <c r="H61" s="48"/>
    </row>
    <row r="62" customFormat="false" ht="22.35" hidden="false" customHeight="true" outlineLevel="0" collapsed="false">
      <c r="A62" s="7" t="s">
        <v>117</v>
      </c>
      <c r="B62" s="8" t="s">
        <v>118</v>
      </c>
      <c r="C62" s="8"/>
      <c r="D62" s="9" t="n">
        <v>28716.18</v>
      </c>
      <c r="E62" s="37" t="n">
        <f aca="false">F62/D62/12</f>
        <v>0.130588399989135</v>
      </c>
      <c r="F62" s="47" t="n">
        <v>45000</v>
      </c>
      <c r="G62" s="48"/>
      <c r="H62" s="48"/>
    </row>
    <row r="63" customFormat="false" ht="31.3" hidden="false" customHeight="true" outlineLevel="0" collapsed="false">
      <c r="A63" s="7" t="s">
        <v>119</v>
      </c>
      <c r="B63" s="35" t="s">
        <v>120</v>
      </c>
      <c r="C63" s="8" t="s">
        <v>20</v>
      </c>
      <c r="D63" s="9" t="n">
        <v>28716.18</v>
      </c>
      <c r="E63" s="37" t="n">
        <f aca="false">F63/D63/12</f>
        <v>0.95764826658699</v>
      </c>
      <c r="F63" s="47" t="n">
        <v>330000</v>
      </c>
      <c r="G63" s="48"/>
      <c r="H63" s="48"/>
    </row>
    <row r="64" customFormat="false" ht="32.8" hidden="false" customHeight="true" outlineLevel="0" collapsed="false">
      <c r="A64" s="7" t="s">
        <v>121</v>
      </c>
      <c r="B64" s="35" t="s">
        <v>122</v>
      </c>
      <c r="C64" s="8"/>
      <c r="D64" s="9" t="n">
        <v>28716.18</v>
      </c>
      <c r="E64" s="37" t="n">
        <f aca="false">F64/D64/12</f>
        <v>0.2901964444203</v>
      </c>
      <c r="F64" s="9" t="n">
        <v>100000</v>
      </c>
      <c r="G64" s="11"/>
      <c r="H64" s="11"/>
    </row>
    <row r="65" customFormat="false" ht="30.55" hidden="false" customHeight="true" outlineLevel="0" collapsed="false">
      <c r="A65" s="7" t="s">
        <v>123</v>
      </c>
      <c r="B65" s="35" t="s">
        <v>124</v>
      </c>
      <c r="C65" s="8"/>
      <c r="D65" s="9" t="n">
        <v>28716.18</v>
      </c>
      <c r="E65" s="37" t="n">
        <f aca="false">F65/D65/12</f>
        <v>0.14509822221015</v>
      </c>
      <c r="F65" s="9" t="n">
        <v>50000</v>
      </c>
      <c r="G65" s="11"/>
      <c r="H65" s="11"/>
    </row>
    <row r="66" customFormat="false" ht="29.85" hidden="false" customHeight="true" outlineLevel="0" collapsed="false">
      <c r="A66" s="7" t="s">
        <v>125</v>
      </c>
      <c r="B66" s="35" t="s">
        <v>126</v>
      </c>
      <c r="C66" s="8"/>
      <c r="D66" s="9" t="n">
        <v>28716.18</v>
      </c>
      <c r="E66" s="37" t="n">
        <f aca="false">F66/D66/12</f>
        <v>0.43529466663045</v>
      </c>
      <c r="F66" s="9" t="n">
        <v>150000</v>
      </c>
      <c r="G66" s="11"/>
      <c r="H66" s="11"/>
    </row>
    <row r="67" customFormat="false" ht="29.1" hidden="false" customHeight="true" outlineLevel="0" collapsed="false">
      <c r="A67" s="7" t="s">
        <v>127</v>
      </c>
      <c r="B67" s="35" t="s">
        <v>128</v>
      </c>
      <c r="C67" s="8"/>
      <c r="D67" s="9"/>
      <c r="E67" s="37" t="n">
        <f aca="false">F67/28716.18/12</f>
        <v>0.164955697450009</v>
      </c>
      <c r="F67" s="9" t="n">
        <v>56842.77</v>
      </c>
      <c r="G67" s="11"/>
      <c r="H67" s="11"/>
    </row>
    <row r="68" s="18" customFormat="true" ht="31.3" hidden="false" customHeight="true" outlineLevel="0" collapsed="false">
      <c r="A68" s="19" t="n">
        <v>3</v>
      </c>
      <c r="B68" s="39" t="s">
        <v>129</v>
      </c>
      <c r="C68" s="14" t="s">
        <v>20</v>
      </c>
      <c r="D68" s="15" t="n">
        <v>28716.18</v>
      </c>
      <c r="E68" s="51" t="s">
        <v>130</v>
      </c>
      <c r="F68" s="40" t="n">
        <v>1964186.71</v>
      </c>
      <c r="G68" s="45"/>
      <c r="H68" s="45"/>
    </row>
    <row r="69" s="18" customFormat="true" ht="34.3" hidden="false" customHeight="true" outlineLevel="0" collapsed="false">
      <c r="A69" s="19" t="n">
        <v>4</v>
      </c>
      <c r="B69" s="39" t="s">
        <v>29</v>
      </c>
      <c r="C69" s="14" t="s">
        <v>20</v>
      </c>
      <c r="D69" s="15" t="n">
        <v>28716.18</v>
      </c>
      <c r="E69" s="51" t="n">
        <v>2</v>
      </c>
      <c r="F69" s="40" t="n">
        <f aca="false">D69*E69*12</f>
        <v>689188.32</v>
      </c>
      <c r="G69" s="45"/>
      <c r="H69" s="45"/>
    </row>
    <row r="70" s="18" customFormat="true" ht="20.1" hidden="false" customHeight="true" outlineLevel="0" collapsed="false">
      <c r="A70" s="19" t="n">
        <v>5</v>
      </c>
      <c r="B70" s="21" t="s">
        <v>131</v>
      </c>
      <c r="C70" s="14" t="s">
        <v>20</v>
      </c>
      <c r="D70" s="15" t="n">
        <v>28716.18</v>
      </c>
      <c r="E70" s="51" t="s">
        <v>32</v>
      </c>
      <c r="F70" s="40" t="n">
        <f aca="false">(D70*1.37*6)+(D70*2.1*6)</f>
        <v>597870.8676</v>
      </c>
      <c r="G70" s="45"/>
      <c r="H70" s="45"/>
    </row>
    <row r="71" s="18" customFormat="true" ht="29.85" hidden="false" customHeight="true" outlineLevel="0" collapsed="false">
      <c r="A71" s="19" t="n">
        <v>6</v>
      </c>
      <c r="B71" s="39" t="s">
        <v>132</v>
      </c>
      <c r="C71" s="14" t="s">
        <v>20</v>
      </c>
      <c r="D71" s="15" t="n">
        <v>28716.18</v>
      </c>
      <c r="E71" s="52" t="n">
        <v>1.75</v>
      </c>
      <c r="F71" s="40" t="n">
        <f aca="false">D71*E71*12</f>
        <v>603039.78</v>
      </c>
      <c r="G71" s="45"/>
      <c r="H71" s="45"/>
    </row>
    <row r="72" s="18" customFormat="true" ht="17.9" hidden="false" customHeight="true" outlineLevel="0" collapsed="false">
      <c r="A72" s="19" t="n">
        <v>7</v>
      </c>
      <c r="B72" s="21" t="s">
        <v>36</v>
      </c>
      <c r="C72" s="14" t="s">
        <v>20</v>
      </c>
      <c r="D72" s="15" t="n">
        <v>28716.18</v>
      </c>
      <c r="E72" s="23" t="n">
        <v>1.05</v>
      </c>
      <c r="F72" s="40" t="n">
        <f aca="false">D72*E72*12</f>
        <v>361823.868</v>
      </c>
      <c r="G72" s="45"/>
      <c r="H72" s="45"/>
    </row>
    <row r="73" customFormat="false" ht="18.65" hidden="false" customHeight="true" outlineLevel="0" collapsed="false">
      <c r="A73" s="19" t="n">
        <v>8</v>
      </c>
      <c r="B73" s="21" t="s">
        <v>133</v>
      </c>
      <c r="C73" s="8"/>
      <c r="D73" s="9"/>
      <c r="E73" s="37"/>
      <c r="F73" s="9" t="n">
        <v>120000</v>
      </c>
      <c r="G73" s="11"/>
      <c r="H73" s="11"/>
    </row>
    <row r="74" s="18" customFormat="true" ht="14.65" hidden="false" customHeight="true" outlineLevel="0" collapsed="false">
      <c r="A74" s="19" t="n">
        <v>9</v>
      </c>
      <c r="B74" s="21" t="s">
        <v>40</v>
      </c>
      <c r="C74" s="14" t="s">
        <v>20</v>
      </c>
      <c r="D74" s="15" t="n">
        <v>23868.7</v>
      </c>
      <c r="E74" s="51" t="n">
        <v>0.59</v>
      </c>
      <c r="F74" s="40" t="n">
        <f aca="false">D74*E74*12</f>
        <v>168990.396</v>
      </c>
      <c r="G74" s="45"/>
      <c r="H74" s="45"/>
    </row>
    <row r="75" s="18" customFormat="true" ht="14.65" hidden="false" customHeight="true" outlineLevel="0" collapsed="false">
      <c r="A75" s="19" t="n">
        <v>10</v>
      </c>
      <c r="B75" s="21" t="s">
        <v>134</v>
      </c>
      <c r="C75" s="14" t="s">
        <v>135</v>
      </c>
      <c r="D75" s="15" t="n">
        <v>210</v>
      </c>
      <c r="E75" s="51" t="s">
        <v>136</v>
      </c>
      <c r="F75" s="40" t="n">
        <f aca="false">(D75*110*3)+(D75*135*9)</f>
        <v>324450</v>
      </c>
      <c r="G75" s="45"/>
      <c r="H75" s="45"/>
    </row>
    <row r="76" s="18" customFormat="true" ht="14.65" hidden="false" customHeight="true" outlineLevel="0" collapsed="false">
      <c r="A76" s="19" t="n">
        <v>11</v>
      </c>
      <c r="B76" s="21" t="s">
        <v>137</v>
      </c>
      <c r="C76" s="14" t="s">
        <v>138</v>
      </c>
      <c r="D76" s="15" t="n">
        <v>368</v>
      </c>
      <c r="E76" s="51" t="n">
        <v>26</v>
      </c>
      <c r="F76" s="40" t="n">
        <f aca="false">D76*E76*12</f>
        <v>114816</v>
      </c>
      <c r="G76" s="45"/>
      <c r="H76" s="45"/>
    </row>
    <row r="77" s="18" customFormat="true" ht="26.85" hidden="false" customHeight="true" outlineLevel="0" collapsed="false">
      <c r="A77" s="19" t="n">
        <v>12</v>
      </c>
      <c r="B77" s="21" t="s">
        <v>139</v>
      </c>
      <c r="C77" s="14" t="s">
        <v>140</v>
      </c>
      <c r="D77" s="15" t="n">
        <v>28716.18</v>
      </c>
      <c r="E77" s="23" t="s">
        <v>141</v>
      </c>
      <c r="F77" s="22" t="n">
        <v>2378376</v>
      </c>
      <c r="G77" s="17"/>
      <c r="H77" s="17"/>
    </row>
    <row r="78" s="18" customFormat="true" ht="26.85" hidden="false" customHeight="true" outlineLevel="0" collapsed="false">
      <c r="A78" s="19" t="n">
        <v>13</v>
      </c>
      <c r="B78" s="21" t="s">
        <v>58</v>
      </c>
      <c r="C78" s="14"/>
      <c r="D78" s="15"/>
      <c r="E78" s="51" t="n">
        <v>20</v>
      </c>
      <c r="F78" s="22" t="n">
        <v>2929050.36</v>
      </c>
      <c r="G78" s="17"/>
      <c r="H78" s="17"/>
    </row>
    <row r="79" s="25" customFormat="true" ht="19.35" hidden="false" customHeight="true" outlineLevel="0" collapsed="false">
      <c r="A79" s="19"/>
      <c r="B79" s="21" t="s">
        <v>142</v>
      </c>
      <c r="C79" s="21"/>
      <c r="D79" s="22"/>
      <c r="E79" s="23"/>
      <c r="F79" s="40" t="n">
        <f aca="false">F33+F45+F68+F69+F70+F71+F72+F73+F74+F75+F76+F77+F78</f>
        <v>17771856.9948</v>
      </c>
      <c r="G79" s="41"/>
      <c r="H79" s="41"/>
    </row>
    <row r="80" s="25" customFormat="true" ht="19.35" hidden="false" customHeight="true" outlineLevel="0" collapsed="false">
      <c r="A80" s="19"/>
      <c r="B80" s="21"/>
      <c r="C80" s="21"/>
      <c r="D80" s="22"/>
      <c r="E80" s="23"/>
      <c r="F80" s="40"/>
      <c r="G80" s="41"/>
      <c r="H80" s="41"/>
    </row>
    <row r="81" customFormat="false" ht="15.2" hidden="false" customHeight="true" outlineLevel="0" collapsed="false">
      <c r="A81" s="7"/>
      <c r="B81" s="8" t="s">
        <v>143</v>
      </c>
      <c r="C81" s="8"/>
      <c r="D81" s="9"/>
      <c r="E81" s="10"/>
      <c r="F81" s="53"/>
      <c r="G81" s="41"/>
      <c r="H81" s="41"/>
    </row>
    <row r="82" customFormat="false" ht="14.65" hidden="false" customHeight="true" outlineLevel="0" collapsed="false">
      <c r="A82" s="7"/>
      <c r="B82" s="54" t="s">
        <v>144</v>
      </c>
      <c r="C82" s="8"/>
      <c r="D82" s="9"/>
      <c r="E82" s="10"/>
      <c r="F82" s="9"/>
      <c r="G82" s="11"/>
      <c r="H82" s="11"/>
    </row>
    <row r="83" customFormat="false" ht="14.65" hidden="false" customHeight="true" outlineLevel="0" collapsed="false">
      <c r="A83" s="7"/>
      <c r="B83" s="54" t="s">
        <v>145</v>
      </c>
      <c r="C83" s="8"/>
      <c r="D83" s="9"/>
      <c r="E83" s="10"/>
      <c r="F83" s="9"/>
      <c r="G83" s="11"/>
      <c r="H83" s="11"/>
    </row>
  </sheetData>
  <mergeCells count="1">
    <mergeCell ref="A1:F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2017-04-25T11:53:38Z</dcterms:created>
  <dc:language>ru-RU</dc:language>
  <dcterms:modified xsi:type="dcterms:W3CDTF">2017-04-25T11:53:59Z</dcterms:modified>
  <cp:revision>1</cp:revision>
</cp:coreProperties>
</file>